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aki/Desktop/"/>
    </mc:Choice>
  </mc:AlternateContent>
  <xr:revisionPtr revIDLastSave="0" documentId="13_ncr:1_{6828A6EB-C6DE-0446-A462-C64A59E06C6E}" xr6:coauthVersionLast="47" xr6:coauthVersionMax="47" xr10:uidLastSave="{00000000-0000-0000-0000-000000000000}"/>
  <workbookProtection workbookAlgorithmName="SHA-512" workbookHashValue="7FqJvkiMPOmWj/Wlhllx2BbdQcde0jqtxOD//vuy2s2LqFPzELtJcF91I6Gv1zW9D1TPnhH1xJ/fkrVnSSllnQ==" workbookSaltValue="FF8VRy/1MwTxkRBXijKJOg==" workbookSpinCount="100000" lockStructure="1"/>
  <bookViews>
    <workbookView xWindow="60" yWindow="460" windowWidth="26180" windowHeight="27200" xr2:uid="{334AC10D-C78B-244B-A2C1-2DC5DDED3609}"/>
  </bookViews>
  <sheets>
    <sheet name="Analisis Inversion Fl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42" i="1"/>
  <c r="E42" i="1"/>
  <c r="F42" i="1"/>
  <c r="G42" i="1"/>
  <c r="D42" i="1"/>
  <c r="C9" i="1" l="1"/>
  <c r="D9" i="1"/>
  <c r="E9" i="1"/>
  <c r="F9" i="1"/>
  <c r="G9" i="1"/>
  <c r="C33" i="1"/>
  <c r="D20" i="1"/>
  <c r="E20" i="1"/>
  <c r="F20" i="1"/>
  <c r="G20" i="1"/>
  <c r="C20" i="1"/>
  <c r="D21" i="1"/>
  <c r="E21" i="1"/>
  <c r="F21" i="1"/>
  <c r="G21" i="1"/>
  <c r="C21" i="1"/>
  <c r="D35" i="1" l="1"/>
  <c r="E35" i="1"/>
  <c r="F35" i="1"/>
  <c r="G35" i="1"/>
  <c r="C35" i="1"/>
  <c r="D34" i="1"/>
  <c r="E34" i="1"/>
  <c r="F34" i="1"/>
  <c r="G34" i="1"/>
  <c r="C34" i="1"/>
  <c r="C7" i="1"/>
  <c r="G56" i="1"/>
  <c r="G55" i="1"/>
  <c r="G54" i="1"/>
  <c r="G51" i="1"/>
  <c r="G33" i="1"/>
  <c r="G53" i="1" s="1"/>
  <c r="G19" i="1"/>
  <c r="G18" i="1"/>
  <c r="G17" i="1"/>
  <c r="G13" i="1"/>
  <c r="G14" i="1" s="1"/>
  <c r="G30" i="1"/>
  <c r="G43" i="1" s="1"/>
  <c r="G29" i="1"/>
  <c r="G10" i="1"/>
  <c r="G8" i="1"/>
  <c r="G7" i="1"/>
  <c r="G6" i="1"/>
  <c r="G5" i="1"/>
  <c r="C29" i="1"/>
  <c r="G52" i="1" l="1"/>
  <c r="G57" i="1" s="1"/>
  <c r="G45" i="1"/>
  <c r="G39" i="1"/>
  <c r="G40" i="1" s="1"/>
  <c r="G44" i="1"/>
  <c r="G16" i="1"/>
  <c r="G28" i="1"/>
  <c r="G58" i="1"/>
  <c r="G15" i="1"/>
  <c r="G23" i="1"/>
  <c r="G22" i="1" s="1"/>
  <c r="G36" i="1" s="1"/>
  <c r="G46" i="1"/>
  <c r="F5" i="1"/>
  <c r="F6" i="1"/>
  <c r="F7" i="1"/>
  <c r="F23" i="1" s="1"/>
  <c r="F8" i="1"/>
  <c r="F10" i="1"/>
  <c r="F29" i="1"/>
  <c r="F30" i="1"/>
  <c r="F13" i="1"/>
  <c r="F14" i="1" s="1"/>
  <c r="F17" i="1"/>
  <c r="F18" i="1"/>
  <c r="F19" i="1"/>
  <c r="F33" i="1"/>
  <c r="F53" i="1" s="1"/>
  <c r="F51" i="1"/>
  <c r="F54" i="1"/>
  <c r="F55" i="1"/>
  <c r="F56" i="1"/>
  <c r="E5" i="1"/>
  <c r="E6" i="1"/>
  <c r="E7" i="1"/>
  <c r="E23" i="1" s="1"/>
  <c r="E8" i="1"/>
  <c r="E10" i="1"/>
  <c r="E29" i="1"/>
  <c r="E30" i="1"/>
  <c r="E13" i="1"/>
  <c r="E14" i="1" s="1"/>
  <c r="E28" i="1" s="1"/>
  <c r="E17" i="1"/>
  <c r="E18" i="1"/>
  <c r="E19" i="1"/>
  <c r="E33" i="1"/>
  <c r="E53" i="1" s="1"/>
  <c r="E51" i="1"/>
  <c r="E54" i="1"/>
  <c r="E55" i="1"/>
  <c r="E56" i="1"/>
  <c r="C8" i="1"/>
  <c r="D8" i="1"/>
  <c r="D5" i="1"/>
  <c r="D6" i="1"/>
  <c r="D7" i="1"/>
  <c r="D10" i="1"/>
  <c r="C10" i="1"/>
  <c r="C6" i="1"/>
  <c r="C5" i="1"/>
  <c r="D54" i="1"/>
  <c r="D55" i="1"/>
  <c r="D56" i="1"/>
  <c r="C56" i="1"/>
  <c r="C55" i="1"/>
  <c r="C54" i="1"/>
  <c r="D51" i="1"/>
  <c r="C51" i="1"/>
  <c r="D30" i="1"/>
  <c r="C30" i="1"/>
  <c r="D33" i="1"/>
  <c r="D53" i="1" s="1"/>
  <c r="C53" i="1"/>
  <c r="C23" i="1"/>
  <c r="D18" i="1"/>
  <c r="D19" i="1"/>
  <c r="C19" i="1"/>
  <c r="C18" i="1"/>
  <c r="D17" i="1"/>
  <c r="C17" i="1"/>
  <c r="D13" i="1"/>
  <c r="C13" i="1"/>
  <c r="D29" i="1"/>
  <c r="C46" i="1" l="1"/>
  <c r="C43" i="1"/>
  <c r="C14" i="1"/>
  <c r="C28" i="1" s="1"/>
  <c r="C16" i="1"/>
  <c r="F43" i="1"/>
  <c r="D45" i="1"/>
  <c r="E43" i="1"/>
  <c r="G24" i="1"/>
  <c r="G60" i="1" s="1"/>
  <c r="G41" i="1"/>
  <c r="G47" i="1" s="1"/>
  <c r="F22" i="1"/>
  <c r="F36" i="1" s="1"/>
  <c r="F52" i="1"/>
  <c r="F57" i="1" s="1"/>
  <c r="C22" i="1"/>
  <c r="F16" i="1"/>
  <c r="E15" i="1"/>
  <c r="E52" i="1"/>
  <c r="E57" i="1" s="1"/>
  <c r="E16" i="1"/>
  <c r="C45" i="1"/>
  <c r="E22" i="1"/>
  <c r="E36" i="1" s="1"/>
  <c r="E58" i="1"/>
  <c r="F39" i="1"/>
  <c r="F40" i="1" s="1"/>
  <c r="F58" i="1"/>
  <c r="F28" i="1"/>
  <c r="F15" i="1"/>
  <c r="F45" i="1"/>
  <c r="F46" i="1"/>
  <c r="F44" i="1"/>
  <c r="E39" i="1"/>
  <c r="E40" i="1" s="1"/>
  <c r="E46" i="1"/>
  <c r="E44" i="1"/>
  <c r="E45" i="1"/>
  <c r="D46" i="1"/>
  <c r="D44" i="1"/>
  <c r="D43" i="1"/>
  <c r="C52" i="1"/>
  <c r="D23" i="1"/>
  <c r="D22" i="1" s="1"/>
  <c r="D36" i="1" s="1"/>
  <c r="D52" i="1"/>
  <c r="D16" i="1"/>
  <c r="C39" i="1" l="1"/>
  <c r="C40" i="1" s="1"/>
  <c r="C15" i="1"/>
  <c r="C24" i="1" s="1"/>
  <c r="C60" i="1" s="1"/>
  <c r="C58" i="1"/>
  <c r="C41" i="1"/>
  <c r="C47" i="1" s="1"/>
  <c r="C36" i="1"/>
  <c r="G59" i="1"/>
  <c r="G61" i="1" s="1"/>
  <c r="G48" i="1"/>
  <c r="E41" i="1"/>
  <c r="E47" i="1" s="1"/>
  <c r="E48" i="1" s="1"/>
  <c r="F24" i="1"/>
  <c r="F60" i="1" s="1"/>
  <c r="F41" i="1"/>
  <c r="F47" i="1" s="1"/>
  <c r="E24" i="1"/>
  <c r="E60" i="1" s="1"/>
  <c r="D41" i="1"/>
  <c r="C57" i="1"/>
  <c r="D14" i="1"/>
  <c r="D57" i="1"/>
  <c r="D58" i="1" l="1"/>
  <c r="D39" i="1"/>
  <c r="E59" i="1"/>
  <c r="E61" i="1" s="1"/>
  <c r="E66" i="1" s="1"/>
  <c r="E67" i="1" s="1"/>
  <c r="G66" i="1"/>
  <c r="G67" i="1" s="1"/>
  <c r="G62" i="1"/>
  <c r="G63" i="1" s="1"/>
  <c r="F59" i="1"/>
  <c r="F61" i="1" s="1"/>
  <c r="F48" i="1"/>
  <c r="C59" i="1"/>
  <c r="C61" i="1" s="1"/>
  <c r="C66" i="1" s="1"/>
  <c r="C48" i="1"/>
  <c r="D15" i="1"/>
  <c r="D28" i="1"/>
  <c r="E62" i="1" l="1"/>
  <c r="E63" i="1" s="1"/>
  <c r="F66" i="1"/>
  <c r="F67" i="1" s="1"/>
  <c r="F62" i="1"/>
  <c r="F63" i="1" s="1"/>
  <c r="C62" i="1"/>
  <c r="C63" i="1" s="1"/>
  <c r="C67" i="1"/>
  <c r="D40" i="1"/>
  <c r="D47" i="1"/>
  <c r="D24" i="1"/>
  <c r="D60" i="1" s="1"/>
  <c r="D59" i="1" l="1"/>
  <c r="D61" i="1" s="1"/>
  <c r="D48" i="1"/>
  <c r="D66" i="1" l="1"/>
  <c r="D67" i="1" s="1"/>
  <c r="D62" i="1"/>
  <c r="D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tc={7484D42D-BBED-5748-9B27-73A963729260}</author>
    <author>tc={3ACFF6FA-7F53-FC4E-9A89-354087B30B3C}</author>
    <author>tc={BE63D82D-087A-694A-86C6-1A48564FA0E3}</author>
    <author>tc={77159019-617C-DD4E-98A2-95F44BE56A3B}</author>
  </authors>
  <commentList>
    <comment ref="A27" authorId="0" shapeId="0" xr:uid="{7484D42D-BBED-5748-9B27-73A96372926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Porcentaje de financiación
n del importe de la compra</t>
      </text>
    </comment>
    <comment ref="A30" authorId="1" shapeId="0" xr:uid="{3ACFF6FA-7F53-FC4E-9A89-354087B30B3C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Numero de meses que transcurren entre la compra del activo y la venta </t>
      </text>
    </comment>
    <comment ref="A66" authorId="2" shapeId="0" xr:uid="{BE63D82D-087A-694A-86C6-1A48564FA0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Bº antes Imptos/(Total Inversion+Ctes Mto)</t>
      </text>
    </comment>
    <comment ref="A67" authorId="3" shapeId="0" xr:uid="{77159019-617C-DD4E-98A2-95F44BE56A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(ROI*12)/Periodo de tenencia</t>
      </text>
    </comment>
  </commentList>
</comments>
</file>

<file path=xl/sharedStrings.xml><?xml version="1.0" encoding="utf-8"?>
<sst xmlns="http://schemas.openxmlformats.org/spreadsheetml/2006/main" count="72" uniqueCount="70">
  <si>
    <t>Total:</t>
  </si>
  <si>
    <t>DESCRIPCIÓN DE LA PROPIEDAD</t>
  </si>
  <si>
    <t>Tipo de propiedad:</t>
  </si>
  <si>
    <t>Metros cuadrados:</t>
  </si>
  <si>
    <t>Año de construcción:</t>
  </si>
  <si>
    <t>COMPRA Y REHABILITACIÓN</t>
  </si>
  <si>
    <t>Precio de compra: </t>
  </si>
  <si>
    <t>Entrada:</t>
  </si>
  <si>
    <t>Total de efectivo necesario: </t>
  </si>
  <si>
    <t>FINANCIACIÓN (Compra)</t>
  </si>
  <si>
    <t>Monto del préstamo:</t>
  </si>
  <si>
    <t>Tipo de interés:</t>
  </si>
  <si>
    <t>VALORACIÓN</t>
  </si>
  <si>
    <t>Valor después de la reparación: </t>
  </si>
  <si>
    <t>Pagos de préstamos: </t>
  </si>
  <si>
    <t>Costos de mantenimiento: </t>
  </si>
  <si>
    <t>VENTA Y BENEFICIO</t>
  </si>
  <si>
    <t>Ingresos de la venta:</t>
  </si>
  <si>
    <t>Reembolso del préstamo:</t>
  </si>
  <si>
    <t>Costos de mantenimiento:</t>
  </si>
  <si>
    <t>Efectivo invertido:</t>
  </si>
  <si>
    <t>Beneficio total: </t>
  </si>
  <si>
    <t>Beneficio después de impuestos: </t>
  </si>
  <si>
    <t>RETORNOS DE INVERSIÓN</t>
  </si>
  <si>
    <t>ROI anualizado: </t>
  </si>
  <si>
    <t>Porcentaje Financiación: </t>
  </si>
  <si>
    <t>Dormitorios / Baños:</t>
  </si>
  <si>
    <t>Contado</t>
  </si>
  <si>
    <t>Financiado</t>
  </si>
  <si>
    <t>Abogado:</t>
  </si>
  <si>
    <t>Costes de compra: </t>
  </si>
  <si>
    <t>Otros:</t>
  </si>
  <si>
    <t>Reforma (€/m2)</t>
  </si>
  <si>
    <t>Importe financiado: </t>
  </si>
  <si>
    <t>Costes de venta: </t>
  </si>
  <si>
    <t>Comisión de venta:</t>
  </si>
  <si>
    <t>Plusvalía municipal:</t>
  </si>
  <si>
    <t>GASTOS DE MANTENIMIENTO</t>
  </si>
  <si>
    <t>Impuesto sobre beneficio:</t>
  </si>
  <si>
    <t>Vivienda</t>
  </si>
  <si>
    <t>Importe mensual préstamo:</t>
  </si>
  <si>
    <t>Importe mensual Costes Mantenimiento:</t>
  </si>
  <si>
    <t>2D/1B</t>
  </si>
  <si>
    <t>Sagrada Familia</t>
  </si>
  <si>
    <t>Retorno de la inversión (ROI): </t>
  </si>
  <si>
    <t>Precio Venta después de la reforma: </t>
  </si>
  <si>
    <t>IBI (Anual):</t>
  </si>
  <si>
    <t>Comunidad (Mensual):</t>
  </si>
  <si>
    <t>Seguro Hogar (Anual):</t>
  </si>
  <si>
    <t>Suministros (Mensual):</t>
  </si>
  <si>
    <t>Otros (Mensual):</t>
  </si>
  <si>
    <t>Honorarios Agencia vendedor (% s/Precio Compra):</t>
  </si>
  <si>
    <t xml:space="preserve"> Imptos+Not+Reg+Gest (% s/ Precio Compra)</t>
  </si>
  <si>
    <t>Período de tenencia (nº meses): </t>
  </si>
  <si>
    <t xml:space="preserve">Zona: </t>
  </si>
  <si>
    <t xml:space="preserve">Dirección: </t>
  </si>
  <si>
    <t>Precio por metro cuadrado de Compra (€/m2):</t>
  </si>
  <si>
    <t>Precio por metro cuadrado Reformado (€/m2):</t>
  </si>
  <si>
    <t>Coste Rehabilitación por metro cuadrado (€/m2):</t>
  </si>
  <si>
    <t>Costes de rehabilitación: </t>
  </si>
  <si>
    <t>Honorarios Agencia Comprador:</t>
  </si>
  <si>
    <t>Instrucciones de uso</t>
  </si>
  <si>
    <t>Esta hoja de calculo ha sido diseñada para analizar una inversión de compra de una vivienda a rehabilitar,</t>
  </si>
  <si>
    <t>reformarla y venderla en el menor plazo posible con el objetivo de obtener un beneficio</t>
  </si>
  <si>
    <t>La primera columna analiza la inversión al contado y las siguientes lo hace en función de un porcentaje de financiación</t>
  </si>
  <si>
    <t>el procentaje de financiación lo debes introducir en la fila correspondiente para poder analizar los retornos</t>
  </si>
  <si>
    <t>de inversión es cada caso</t>
  </si>
  <si>
    <t>Análisis Inversión Compra-Reforma-Venta (Flip)</t>
  </si>
  <si>
    <t>C/Rosellon 125, 1º1ª</t>
  </si>
  <si>
    <t>Debes rellenar las celdas marcadas en amarillo, el resto de celdas están protegidas.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</si>
</sst>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2]\ #,##0.00;[Red]\-[$€-2]\ #,##0.00"/>
    <numFmt numFmtId="165" formatCode="[$€-2]\ #,##0;[Red]\-[$€-2]\ #,##0"/>
    <numFmt numFmtId="166" formatCode="0.0%"/>
    <numFmt numFmtId="167" formatCode="[$-C0A]d\-mmm\-yy;@"/>
    <numFmt numFmtId="168" formatCode="#,##0_ ;[Red]\-#,##0\ 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378F7"/>
      <name val="Calibri"/>
      <family val="2"/>
      <scheme val="minor"/>
    </font>
    <font>
      <sz val="12"/>
      <color rgb="FF1378F7"/>
      <name val="Calibri"/>
      <family val="2"/>
      <scheme val="minor"/>
    </font>
    <font>
      <i/>
      <sz val="12"/>
      <color rgb="FF1378F7"/>
      <name val="Calibri"/>
      <family val="2"/>
      <scheme val="minor"/>
    </font>
    <font>
      <sz val="12"/>
      <color rgb="FF333333"/>
      <name val="Arial"/>
      <family val="2"/>
    </font>
    <font>
      <sz val="12"/>
      <color rgb="FF1378F7"/>
      <name val="Arial"/>
      <family val="2"/>
    </font>
    <font>
      <sz val="12"/>
      <color rgb="FF1378F7"/>
      <name val="Arial"/>
      <family val="2"/>
    </font>
    <font>
      <sz val="12"/>
      <color rgb="FFE46050"/>
      <name val="Calibri"/>
      <family val="2"/>
      <scheme val="minor"/>
    </font>
    <font>
      <b/>
      <sz val="12"/>
      <color rgb="FF333333"/>
      <name val="Arial"/>
      <family val="2"/>
    </font>
    <font>
      <b/>
      <sz val="12"/>
      <color rgb="FF1378F7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333333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rgb="FFBEB07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1378F7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8" fillId="0" borderId="0" xfId="0" applyFont="1"/>
    <xf numFmtId="164" fontId="0" fillId="0" borderId="0" xfId="0" applyNumberFormat="1" applyFont="1"/>
    <xf numFmtId="165" fontId="5" fillId="0" borderId="0" xfId="0" applyNumberFormat="1" applyFont="1"/>
    <xf numFmtId="165" fontId="7" fillId="0" borderId="0" xfId="0" applyNumberFormat="1" applyFont="1"/>
    <xf numFmtId="0" fontId="0" fillId="0" borderId="3" xfId="0" applyFont="1" applyBorder="1"/>
    <xf numFmtId="0" fontId="5" fillId="0" borderId="0" xfId="0" applyFont="1" applyBorder="1" applyAlignment="1">
      <alignment horizontal="right"/>
    </xf>
    <xf numFmtId="165" fontId="5" fillId="0" borderId="5" xfId="0" applyNumberFormat="1" applyFont="1" applyBorder="1"/>
    <xf numFmtId="165" fontId="6" fillId="0" borderId="5" xfId="0" applyNumberFormat="1" applyFont="1" applyBorder="1"/>
    <xf numFmtId="0" fontId="6" fillId="0" borderId="3" xfId="0" applyFont="1" applyBorder="1"/>
    <xf numFmtId="165" fontId="7" fillId="0" borderId="5" xfId="0" applyNumberFormat="1" applyFont="1" applyBorder="1"/>
    <xf numFmtId="165" fontId="0" fillId="0" borderId="3" xfId="0" applyNumberFormat="1" applyFont="1" applyBorder="1"/>
    <xf numFmtId="166" fontId="9" fillId="0" borderId="5" xfId="1" applyNumberFormat="1" applyFont="1" applyBorder="1" applyAlignment="1">
      <alignment horizontal="right"/>
    </xf>
    <xf numFmtId="166" fontId="9" fillId="0" borderId="8" xfId="1" applyNumberFormat="1" applyFont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0" fillId="0" borderId="0" xfId="0" applyFont="1" applyBorder="1"/>
    <xf numFmtId="0" fontId="0" fillId="0" borderId="7" xfId="0" applyFont="1" applyBorder="1"/>
    <xf numFmtId="0" fontId="2" fillId="0" borderId="0" xfId="0" applyFont="1" applyBorder="1"/>
    <xf numFmtId="0" fontId="3" fillId="0" borderId="7" xfId="0" applyFont="1" applyBorder="1"/>
    <xf numFmtId="0" fontId="3" fillId="0" borderId="0" xfId="0" applyFont="1" applyBorder="1"/>
    <xf numFmtId="0" fontId="11" fillId="0" borderId="0" xfId="0" applyFont="1" applyBorder="1"/>
    <xf numFmtId="165" fontId="12" fillId="0" borderId="5" xfId="0" applyNumberFormat="1" applyFont="1" applyBorder="1"/>
    <xf numFmtId="0" fontId="4" fillId="0" borderId="7" xfId="0" applyFont="1" applyBorder="1"/>
    <xf numFmtId="165" fontId="12" fillId="0" borderId="8" xfId="0" applyNumberFormat="1" applyFont="1" applyBorder="1"/>
    <xf numFmtId="0" fontId="5" fillId="0" borderId="12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/>
    <xf numFmtId="165" fontId="5" fillId="0" borderId="11" xfId="0" applyNumberFormat="1" applyFont="1" applyBorder="1"/>
    <xf numFmtId="9" fontId="5" fillId="0" borderId="11" xfId="0" applyNumberFormat="1" applyFont="1" applyBorder="1" applyAlignment="1">
      <alignment horizontal="right"/>
    </xf>
    <xf numFmtId="165" fontId="6" fillId="0" borderId="11" xfId="0" applyNumberFormat="1" applyFont="1" applyBorder="1"/>
    <xf numFmtId="165" fontId="12" fillId="0" borderId="11" xfId="0" applyNumberFormat="1" applyFont="1" applyBorder="1"/>
    <xf numFmtId="165" fontId="7" fillId="0" borderId="11" xfId="0" applyNumberFormat="1" applyFont="1" applyBorder="1"/>
    <xf numFmtId="165" fontId="12" fillId="0" borderId="12" xfId="0" applyNumberFormat="1" applyFont="1" applyBorder="1"/>
    <xf numFmtId="165" fontId="0" fillId="0" borderId="10" xfId="0" applyNumberFormat="1" applyFont="1" applyBorder="1"/>
    <xf numFmtId="166" fontId="9" fillId="0" borderId="11" xfId="1" applyNumberFormat="1" applyFont="1" applyBorder="1" applyAlignment="1">
      <alignment horizontal="right"/>
    </xf>
    <xf numFmtId="166" fontId="9" fillId="0" borderId="12" xfId="1" applyNumberFormat="1" applyFont="1" applyBorder="1" applyAlignment="1">
      <alignment horizontal="right"/>
    </xf>
    <xf numFmtId="167" fontId="15" fillId="2" borderId="9" xfId="0" applyNumberFormat="1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6" xfId="0" applyFont="1" applyBorder="1"/>
    <xf numFmtId="0" fontId="13" fillId="0" borderId="0" xfId="0" applyFont="1" applyBorder="1"/>
    <xf numFmtId="0" fontId="10" fillId="0" borderId="4" xfId="0" applyFont="1" applyBorder="1"/>
    <xf numFmtId="0" fontId="13" fillId="0" borderId="4" xfId="0" applyFont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0" fillId="0" borderId="6" xfId="0" applyFont="1" applyBorder="1"/>
    <xf numFmtId="0" fontId="10" fillId="0" borderId="0" xfId="0" applyFont="1"/>
    <xf numFmtId="0" fontId="13" fillId="0" borderId="0" xfId="0" applyFont="1"/>
    <xf numFmtId="0" fontId="16" fillId="0" borderId="4" xfId="0" applyFont="1" applyBorder="1"/>
    <xf numFmtId="0" fontId="16" fillId="0" borderId="6" xfId="0" applyFont="1" applyBorder="1"/>
    <xf numFmtId="0" fontId="13" fillId="0" borderId="4" xfId="0" applyFont="1" applyBorder="1" applyAlignment="1">
      <alignment horizontal="right" indent="1"/>
    </xf>
    <xf numFmtId="0" fontId="13" fillId="0" borderId="4" xfId="0" applyFont="1" applyBorder="1" applyAlignment="1">
      <alignment horizontal="right" vertical="center" indent="1"/>
    </xf>
    <xf numFmtId="0" fontId="13" fillId="0" borderId="4" xfId="0" applyFont="1" applyFill="1" applyBorder="1"/>
    <xf numFmtId="168" fontId="5" fillId="0" borderId="11" xfId="0" applyNumberFormat="1" applyFont="1" applyBorder="1"/>
    <xf numFmtId="168" fontId="5" fillId="0" borderId="12" xfId="0" applyNumberFormat="1" applyFont="1" applyBorder="1"/>
    <xf numFmtId="165" fontId="17" fillId="0" borderId="12" xfId="0" applyNumberFormat="1" applyFont="1" applyBorder="1"/>
    <xf numFmtId="165" fontId="17" fillId="0" borderId="8" xfId="0" applyNumberFormat="1" applyFont="1" applyBorder="1"/>
    <xf numFmtId="165" fontId="17" fillId="0" borderId="11" xfId="0" applyNumberFormat="1" applyFont="1" applyBorder="1"/>
    <xf numFmtId="165" fontId="17" fillId="0" borderId="5" xfId="0" applyNumberFormat="1" applyFont="1" applyBorder="1"/>
    <xf numFmtId="165" fontId="9" fillId="0" borderId="9" xfId="0" applyNumberFormat="1" applyFont="1" applyBorder="1"/>
    <xf numFmtId="165" fontId="9" fillId="0" borderId="13" xfId="0" applyNumberFormat="1" applyFont="1" applyBorder="1"/>
    <xf numFmtId="165" fontId="9" fillId="0" borderId="11" xfId="0" applyNumberFormat="1" applyFont="1" applyBorder="1"/>
    <xf numFmtId="165" fontId="9" fillId="0" borderId="5" xfId="0" applyNumberFormat="1" applyFont="1" applyBorder="1"/>
    <xf numFmtId="0" fontId="10" fillId="0" borderId="0" xfId="0" applyFont="1" applyBorder="1"/>
    <xf numFmtId="165" fontId="17" fillId="0" borderId="0" xfId="0" applyNumberFormat="1" applyFont="1" applyBorder="1"/>
    <xf numFmtId="9" fontId="9" fillId="0" borderId="9" xfId="0" applyNumberFormat="1" applyFont="1" applyFill="1" applyBorder="1" applyProtection="1"/>
    <xf numFmtId="0" fontId="13" fillId="5" borderId="9" xfId="0" applyFont="1" applyFill="1" applyBorder="1" applyAlignment="1" applyProtection="1">
      <alignment horizontal="center"/>
      <protection locked="0"/>
    </xf>
    <xf numFmtId="165" fontId="9" fillId="5" borderId="9" xfId="0" applyNumberFormat="1" applyFont="1" applyFill="1" applyBorder="1" applyProtection="1">
      <protection locked="0"/>
    </xf>
    <xf numFmtId="9" fontId="13" fillId="5" borderId="9" xfId="0" applyNumberFormat="1" applyFont="1" applyFill="1" applyBorder="1" applyAlignment="1" applyProtection="1">
      <alignment horizontal="right"/>
      <protection locked="0"/>
    </xf>
    <xf numFmtId="9" fontId="9" fillId="5" borderId="9" xfId="0" applyNumberFormat="1" applyFont="1" applyFill="1" applyBorder="1" applyProtection="1">
      <protection locked="0"/>
    </xf>
    <xf numFmtId="9" fontId="13" fillId="5" borderId="9" xfId="0" applyNumberFormat="1" applyFont="1" applyFill="1" applyBorder="1" applyProtection="1">
      <protection locked="0"/>
    </xf>
    <xf numFmtId="0" fontId="13" fillId="5" borderId="9" xfId="0" applyNumberFormat="1" applyFont="1" applyFill="1" applyBorder="1" applyProtection="1">
      <protection locked="0"/>
    </xf>
    <xf numFmtId="0" fontId="18" fillId="4" borderId="1" xfId="0" applyFont="1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18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  <xf numFmtId="0" fontId="18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0</xdr:rowOff>
    </xdr:from>
    <xdr:to>
      <xdr:col>0</xdr:col>
      <xdr:colOff>304800</xdr:colOff>
      <xdr:row>69</xdr:row>
      <xdr:rowOff>304799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D2A66301-DBA2-C945-8BFE-302728C653E6}"/>
            </a:ext>
          </a:extLst>
        </xdr:cNvPr>
        <xdr:cNvSpPr>
          <a:spLocks noChangeAspect="1" noChangeArrowheads="1"/>
        </xdr:cNvSpPr>
      </xdr:nvSpPr>
      <xdr:spPr bwMode="auto">
        <a:xfrm>
          <a:off x="0" y="161798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304800</xdr:colOff>
      <xdr:row>69</xdr:row>
      <xdr:rowOff>304799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8251DBBF-08F8-6445-8D5C-ACBDC168D5FD}"/>
            </a:ext>
          </a:extLst>
        </xdr:cNvPr>
        <xdr:cNvSpPr>
          <a:spLocks noChangeAspect="1" noChangeArrowheads="1"/>
        </xdr:cNvSpPr>
      </xdr:nvSpPr>
      <xdr:spPr bwMode="auto">
        <a:xfrm>
          <a:off x="5918200" y="161798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304800</xdr:colOff>
      <xdr:row>69</xdr:row>
      <xdr:rowOff>101601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845844E8-FA0A-D74A-A2AD-ECA49F09ED94}"/>
            </a:ext>
          </a:extLst>
        </xdr:cNvPr>
        <xdr:cNvSpPr>
          <a:spLocks noChangeAspect="1" noChangeArrowheads="1"/>
        </xdr:cNvSpPr>
      </xdr:nvSpPr>
      <xdr:spPr bwMode="auto">
        <a:xfrm>
          <a:off x="5918200" y="15976600"/>
          <a:ext cx="304800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867832</xdr:colOff>
      <xdr:row>0</xdr:row>
      <xdr:rowOff>1384300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E15DECE-9ACF-2F4C-BB6D-B3184C49F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4444" y="0"/>
          <a:ext cx="2768600" cy="13843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ñaki unsain" id="{8EC5F853-B30B-1C4B-AB22-E07768F668B6}" userId="19544a274a9f19a9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7" dT="2022-01-24T09:17:27.17" personId="{8EC5F853-B30B-1C4B-AB22-E07768F668B6}" id="{7484D42D-BBED-5748-9B27-73A963729260}">
    <text>Porcentaje de financiación
n del importe de la compra</text>
  </threadedComment>
  <threadedComment ref="A30" dT="2022-01-24T09:14:42.04" personId="{8EC5F853-B30B-1C4B-AB22-E07768F668B6}" id="{3ACFF6FA-7F53-FC4E-9A89-354087B30B3C}">
    <text xml:space="preserve">Numero de meses que transcurren entre la compra del activo y la venta </text>
  </threadedComment>
  <threadedComment ref="A66" dT="2022-01-05T09:02:45.06" personId="{8EC5F853-B30B-1C4B-AB22-E07768F668B6}" id="{BE63D82D-087A-694A-86C6-1A48564FA0E3}">
    <text>Bº antes Imptos/(Total Inversion+Ctes Mto)</text>
  </threadedComment>
  <threadedComment ref="A67" dT="2022-01-05T09:04:46.02" personId="{8EC5F853-B30B-1C4B-AB22-E07768F668B6}" id="{77159019-617C-DD4E-98A2-95F44BE56A3B}">
    <text>(ROI*12)/Periodo de tenencia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4D210-6FF9-C943-AACC-0BE0AA2E682A}">
  <sheetPr>
    <pageSetUpPr fitToPage="1"/>
  </sheetPr>
  <dimension ref="A1:G117"/>
  <sheetViews>
    <sheetView showGridLines="0" tabSelected="1" topLeftCell="A6" zoomScaleNormal="100" workbookViewId="0">
      <selection activeCell="D19" sqref="D19"/>
    </sheetView>
  </sheetViews>
  <sheetFormatPr baseColWidth="10" defaultRowHeight="16" outlineLevelRow="1" x14ac:dyDescent="0.2"/>
  <cols>
    <col min="1" max="1" width="48.6640625" style="3" customWidth="1"/>
    <col min="2" max="2" width="29" style="3" customWidth="1"/>
    <col min="3" max="7" width="25" style="3" customWidth="1"/>
    <col min="8" max="16384" width="10.83203125" style="3"/>
  </cols>
  <sheetData>
    <row r="1" spans="1:7" ht="120" customHeight="1" x14ac:dyDescent="0.2"/>
    <row r="2" spans="1:7" s="85" customFormat="1" ht="52" customHeight="1" x14ac:dyDescent="0.2">
      <c r="B2" s="86" t="s">
        <v>67</v>
      </c>
    </row>
    <row r="3" spans="1:7" ht="38" customHeight="1" x14ac:dyDescent="0.2">
      <c r="C3" s="42" t="s">
        <v>27</v>
      </c>
      <c r="D3" s="87" t="s">
        <v>28</v>
      </c>
      <c r="E3" s="88"/>
      <c r="F3" s="88"/>
      <c r="G3" s="88"/>
    </row>
    <row r="4" spans="1:7" x14ac:dyDescent="0.2">
      <c r="A4" s="17" t="s">
        <v>1</v>
      </c>
      <c r="B4" s="18"/>
      <c r="C4" s="29"/>
      <c r="D4" s="29"/>
      <c r="E4" s="29"/>
      <c r="F4" s="29"/>
      <c r="G4" s="29"/>
    </row>
    <row r="5" spans="1:7" x14ac:dyDescent="0.2">
      <c r="A5" s="43" t="s">
        <v>2</v>
      </c>
      <c r="B5" s="70" t="s">
        <v>39</v>
      </c>
      <c r="C5" s="30" t="str">
        <f>+$B5</f>
        <v>Vivienda</v>
      </c>
      <c r="D5" s="30" t="str">
        <f>+$B5</f>
        <v>Vivienda</v>
      </c>
      <c r="E5" s="30" t="str">
        <f>+$B5</f>
        <v>Vivienda</v>
      </c>
      <c r="F5" s="30" t="str">
        <f>+$B5</f>
        <v>Vivienda</v>
      </c>
      <c r="G5" s="30" t="str">
        <f>+$B5</f>
        <v>Vivienda</v>
      </c>
    </row>
    <row r="6" spans="1:7" x14ac:dyDescent="0.2">
      <c r="A6" s="43" t="s">
        <v>26</v>
      </c>
      <c r="B6" s="70" t="s">
        <v>42</v>
      </c>
      <c r="C6" s="30" t="str">
        <f t="shared" ref="C6:G9" si="0">+$B6</f>
        <v>2D/1B</v>
      </c>
      <c r="D6" s="30" t="str">
        <f t="shared" si="0"/>
        <v>2D/1B</v>
      </c>
      <c r="E6" s="30" t="str">
        <f t="shared" si="0"/>
        <v>2D/1B</v>
      </c>
      <c r="F6" s="30" t="str">
        <f t="shared" si="0"/>
        <v>2D/1B</v>
      </c>
      <c r="G6" s="30" t="str">
        <f t="shared" si="0"/>
        <v>2D/1B</v>
      </c>
    </row>
    <row r="7" spans="1:7" x14ac:dyDescent="0.2">
      <c r="A7" s="43" t="s">
        <v>3</v>
      </c>
      <c r="B7" s="70">
        <v>55</v>
      </c>
      <c r="C7" s="30">
        <f>+$B7</f>
        <v>55</v>
      </c>
      <c r="D7" s="30">
        <f t="shared" si="0"/>
        <v>55</v>
      </c>
      <c r="E7" s="30">
        <f t="shared" si="0"/>
        <v>55</v>
      </c>
      <c r="F7" s="30">
        <f t="shared" si="0"/>
        <v>55</v>
      </c>
      <c r="G7" s="30">
        <f t="shared" si="0"/>
        <v>55</v>
      </c>
    </row>
    <row r="8" spans="1:7" x14ac:dyDescent="0.2">
      <c r="A8" s="43" t="s">
        <v>54</v>
      </c>
      <c r="B8" s="70" t="s">
        <v>43</v>
      </c>
      <c r="C8" s="30" t="str">
        <f t="shared" si="0"/>
        <v>Sagrada Familia</v>
      </c>
      <c r="D8" s="30" t="str">
        <f t="shared" si="0"/>
        <v>Sagrada Familia</v>
      </c>
      <c r="E8" s="30" t="str">
        <f t="shared" si="0"/>
        <v>Sagrada Familia</v>
      </c>
      <c r="F8" s="30" t="str">
        <f t="shared" si="0"/>
        <v>Sagrada Familia</v>
      </c>
      <c r="G8" s="30" t="str">
        <f t="shared" si="0"/>
        <v>Sagrada Familia</v>
      </c>
    </row>
    <row r="9" spans="1:7" x14ac:dyDescent="0.2">
      <c r="A9" s="43" t="s">
        <v>55</v>
      </c>
      <c r="B9" s="70" t="s">
        <v>68</v>
      </c>
      <c r="C9" s="30" t="str">
        <f>+$B9</f>
        <v>C/Rosellon 125, 1º1ª</v>
      </c>
      <c r="D9" s="30" t="str">
        <f t="shared" si="0"/>
        <v>C/Rosellon 125, 1º1ª</v>
      </c>
      <c r="E9" s="30" t="str">
        <f t="shared" si="0"/>
        <v>C/Rosellon 125, 1º1ª</v>
      </c>
      <c r="F9" s="30" t="str">
        <f t="shared" si="0"/>
        <v>C/Rosellon 125, 1º1ª</v>
      </c>
      <c r="G9" s="30" t="str">
        <f t="shared" si="0"/>
        <v>C/Rosellon 125, 1º1ª</v>
      </c>
    </row>
    <row r="10" spans="1:7" x14ac:dyDescent="0.2">
      <c r="A10" s="44" t="s">
        <v>4</v>
      </c>
      <c r="B10" s="70">
        <v>1940</v>
      </c>
      <c r="C10" s="31">
        <f>+$B10</f>
        <v>1940</v>
      </c>
      <c r="D10" s="31">
        <f>+$B10</f>
        <v>1940</v>
      </c>
      <c r="E10" s="31">
        <f>+$B10</f>
        <v>1940</v>
      </c>
      <c r="F10" s="31">
        <f>+$B10</f>
        <v>1940</v>
      </c>
      <c r="G10" s="31">
        <f>+$B10</f>
        <v>1940</v>
      </c>
    </row>
    <row r="11" spans="1:7" x14ac:dyDescent="0.2">
      <c r="A11" s="45"/>
      <c r="B11" s="19"/>
      <c r="C11" s="9"/>
      <c r="D11" s="9"/>
      <c r="E11" s="9"/>
      <c r="F11" s="9"/>
      <c r="G11" s="9"/>
    </row>
    <row r="12" spans="1:7" x14ac:dyDescent="0.2">
      <c r="A12" s="17" t="s">
        <v>5</v>
      </c>
      <c r="B12" s="18"/>
      <c r="C12" s="32"/>
      <c r="D12" s="8"/>
      <c r="E12" s="8"/>
      <c r="F12" s="8"/>
      <c r="G12" s="8"/>
    </row>
    <row r="13" spans="1:7" x14ac:dyDescent="0.2">
      <c r="A13" s="43" t="s">
        <v>6</v>
      </c>
      <c r="B13" s="71">
        <v>140000</v>
      </c>
      <c r="C13" s="65">
        <f>+$B$13</f>
        <v>140000</v>
      </c>
      <c r="D13" s="66">
        <f>+$B$13</f>
        <v>140000</v>
      </c>
      <c r="E13" s="66">
        <f>+$B$13</f>
        <v>140000</v>
      </c>
      <c r="F13" s="66">
        <f>+$B$13</f>
        <v>140000</v>
      </c>
      <c r="G13" s="66">
        <f>+$B$13</f>
        <v>140000</v>
      </c>
    </row>
    <row r="14" spans="1:7" x14ac:dyDescent="0.2">
      <c r="A14" s="43" t="s">
        <v>33</v>
      </c>
      <c r="B14" s="19"/>
      <c r="C14" s="33">
        <f>-C13*C27</f>
        <v>0</v>
      </c>
      <c r="D14" s="10">
        <f>-D13*D27</f>
        <v>-70000</v>
      </c>
      <c r="E14" s="10">
        <f>-E13*E27</f>
        <v>-105000</v>
      </c>
      <c r="F14" s="10">
        <f>-F13*F27</f>
        <v>-126000</v>
      </c>
      <c r="G14" s="10">
        <f>-G13*G27</f>
        <v>-140000</v>
      </c>
    </row>
    <row r="15" spans="1:7" x14ac:dyDescent="0.2">
      <c r="A15" s="46" t="s">
        <v>7</v>
      </c>
      <c r="B15" s="21"/>
      <c r="C15" s="61">
        <f>+C13+C14</f>
        <v>140000</v>
      </c>
      <c r="D15" s="62">
        <f>+D13+D14</f>
        <v>70000</v>
      </c>
      <c r="E15" s="62">
        <f>+E13+E14</f>
        <v>35000</v>
      </c>
      <c r="F15" s="62">
        <f>+F13+F14</f>
        <v>14000</v>
      </c>
      <c r="G15" s="62">
        <f>+G13+G14</f>
        <v>0</v>
      </c>
    </row>
    <row r="16" spans="1:7" x14ac:dyDescent="0.2">
      <c r="A16" s="43" t="s">
        <v>30</v>
      </c>
      <c r="B16" s="19"/>
      <c r="C16" s="63">
        <f>SUM(C17:C21)</f>
        <v>14900</v>
      </c>
      <c r="D16" s="64">
        <f>SUM(D17:D21)</f>
        <v>14900</v>
      </c>
      <c r="E16" s="64">
        <f>SUM(E17:E21)</f>
        <v>14900</v>
      </c>
      <c r="F16" s="64">
        <f>SUM(F17:F21)</f>
        <v>14900</v>
      </c>
      <c r="G16" s="64">
        <f>SUM(G17:G21)</f>
        <v>14900</v>
      </c>
    </row>
    <row r="17" spans="1:7" outlineLevel="1" x14ac:dyDescent="0.2">
      <c r="A17" s="47" t="s">
        <v>60</v>
      </c>
      <c r="B17" s="71">
        <v>10000</v>
      </c>
      <c r="C17" s="33">
        <f>+$B$17</f>
        <v>10000</v>
      </c>
      <c r="D17" s="10">
        <f>+$B$17</f>
        <v>10000</v>
      </c>
      <c r="E17" s="10">
        <f>+$B$17</f>
        <v>10000</v>
      </c>
      <c r="F17" s="10">
        <f>+$B$17</f>
        <v>10000</v>
      </c>
      <c r="G17" s="10">
        <f>+$B$17</f>
        <v>10000</v>
      </c>
    </row>
    <row r="18" spans="1:7" outlineLevel="1" x14ac:dyDescent="0.2">
      <c r="A18" s="48" t="s">
        <v>51</v>
      </c>
      <c r="B18" s="72">
        <v>0</v>
      </c>
      <c r="C18" s="33">
        <f t="shared" ref="C18:G19" si="1">+$B18*$B$13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outlineLevel="1" x14ac:dyDescent="0.2">
      <c r="A19" s="47" t="s">
        <v>52</v>
      </c>
      <c r="B19" s="72">
        <v>3.5000000000000003E-2</v>
      </c>
      <c r="C19" s="33">
        <f t="shared" si="1"/>
        <v>4900.0000000000009</v>
      </c>
      <c r="D19" s="10">
        <f t="shared" si="1"/>
        <v>4900.0000000000009</v>
      </c>
      <c r="E19" s="10">
        <f t="shared" si="1"/>
        <v>4900.0000000000009</v>
      </c>
      <c r="F19" s="10">
        <f t="shared" si="1"/>
        <v>4900.0000000000009</v>
      </c>
      <c r="G19" s="10">
        <f t="shared" si="1"/>
        <v>4900.0000000000009</v>
      </c>
    </row>
    <row r="20" spans="1:7" outlineLevel="1" x14ac:dyDescent="0.2">
      <c r="A20" s="47" t="s">
        <v>29</v>
      </c>
      <c r="B20" s="71">
        <v>0</v>
      </c>
      <c r="C20" s="33">
        <f t="shared" ref="C20:G21" si="2">+$B20</f>
        <v>0</v>
      </c>
      <c r="D20" s="33">
        <f t="shared" si="2"/>
        <v>0</v>
      </c>
      <c r="E20" s="33">
        <f t="shared" si="2"/>
        <v>0</v>
      </c>
      <c r="F20" s="33">
        <f t="shared" si="2"/>
        <v>0</v>
      </c>
      <c r="G20" s="33">
        <f t="shared" si="2"/>
        <v>0</v>
      </c>
    </row>
    <row r="21" spans="1:7" outlineLevel="1" x14ac:dyDescent="0.2">
      <c r="A21" s="47" t="s">
        <v>31</v>
      </c>
      <c r="B21" s="71">
        <v>0</v>
      </c>
      <c r="C21" s="33">
        <f t="shared" si="2"/>
        <v>0</v>
      </c>
      <c r="D21" s="33">
        <f t="shared" si="2"/>
        <v>0</v>
      </c>
      <c r="E21" s="33">
        <f t="shared" si="2"/>
        <v>0</v>
      </c>
      <c r="F21" s="33">
        <f t="shared" si="2"/>
        <v>0</v>
      </c>
      <c r="G21" s="33">
        <f t="shared" si="2"/>
        <v>0</v>
      </c>
    </row>
    <row r="22" spans="1:7" x14ac:dyDescent="0.2">
      <c r="A22" s="43" t="s">
        <v>59</v>
      </c>
      <c r="B22" s="19"/>
      <c r="C22" s="63">
        <f>SUM(C23:C23)</f>
        <v>44000</v>
      </c>
      <c r="D22" s="63">
        <f>SUM(D23:D23)</f>
        <v>44000</v>
      </c>
      <c r="E22" s="63">
        <f>SUM(E23:E23)</f>
        <v>44000</v>
      </c>
      <c r="F22" s="63">
        <f>SUM(F23:F23)</f>
        <v>44000</v>
      </c>
      <c r="G22" s="63">
        <f>SUM(G23:G23)</f>
        <v>44000</v>
      </c>
    </row>
    <row r="23" spans="1:7" outlineLevel="1" x14ac:dyDescent="0.2">
      <c r="A23" s="47" t="s">
        <v>32</v>
      </c>
      <c r="B23" s="71">
        <v>800</v>
      </c>
      <c r="C23" s="33">
        <f>+$B23*C7</f>
        <v>44000</v>
      </c>
      <c r="D23" s="10">
        <f>+$B23*D7</f>
        <v>44000</v>
      </c>
      <c r="E23" s="10">
        <f>+$B23*E7</f>
        <v>44000</v>
      </c>
      <c r="F23" s="10">
        <f>+$B23*F7</f>
        <v>44000</v>
      </c>
      <c r="G23" s="10">
        <f>+$B23*G7</f>
        <v>44000</v>
      </c>
    </row>
    <row r="24" spans="1:7" x14ac:dyDescent="0.2">
      <c r="A24" s="49" t="s">
        <v>8</v>
      </c>
      <c r="B24" s="22"/>
      <c r="C24" s="59">
        <f>+C22+C16+C15</f>
        <v>198900</v>
      </c>
      <c r="D24" s="60">
        <f>+D22+D16+D15</f>
        <v>128900</v>
      </c>
      <c r="E24" s="60">
        <f>+E22+E16+E15</f>
        <v>93900</v>
      </c>
      <c r="F24" s="60">
        <f>+F22+F16+F15</f>
        <v>72900</v>
      </c>
      <c r="G24" s="60">
        <f>+G22+G16+G15</f>
        <v>58900</v>
      </c>
    </row>
    <row r="25" spans="1:7" x14ac:dyDescent="0.2">
      <c r="A25" s="67"/>
      <c r="B25" s="23"/>
      <c r="C25" s="68"/>
      <c r="D25" s="68"/>
      <c r="E25" s="68"/>
      <c r="F25" s="68"/>
      <c r="G25" s="68"/>
    </row>
    <row r="26" spans="1:7" x14ac:dyDescent="0.2">
      <c r="A26" s="17" t="s">
        <v>9</v>
      </c>
      <c r="B26" s="18"/>
      <c r="C26" s="32"/>
      <c r="D26" s="32"/>
      <c r="E26" s="32"/>
      <c r="F26" s="32"/>
      <c r="G26" s="32"/>
    </row>
    <row r="27" spans="1:7" x14ac:dyDescent="0.2">
      <c r="A27" s="43" t="s">
        <v>25</v>
      </c>
      <c r="B27" s="19"/>
      <c r="C27" s="69">
        <v>0</v>
      </c>
      <c r="D27" s="73">
        <v>0.5</v>
      </c>
      <c r="E27" s="73">
        <v>0.75</v>
      </c>
      <c r="F27" s="73">
        <v>0.9</v>
      </c>
      <c r="G27" s="73">
        <v>1</v>
      </c>
    </row>
    <row r="28" spans="1:7" x14ac:dyDescent="0.2">
      <c r="A28" s="43" t="s">
        <v>10</v>
      </c>
      <c r="B28" s="19"/>
      <c r="C28" s="33">
        <f>+C14</f>
        <v>0</v>
      </c>
      <c r="D28" s="33">
        <f>-D14</f>
        <v>70000</v>
      </c>
      <c r="E28" s="33">
        <f>-E14</f>
        <v>105000</v>
      </c>
      <c r="F28" s="33">
        <f>-F14</f>
        <v>126000</v>
      </c>
      <c r="G28" s="33">
        <f>-G14</f>
        <v>140000</v>
      </c>
    </row>
    <row r="29" spans="1:7" x14ac:dyDescent="0.2">
      <c r="A29" s="43" t="s">
        <v>11</v>
      </c>
      <c r="B29" s="74">
        <v>0.03</v>
      </c>
      <c r="C29" s="34">
        <f>+$B$29</f>
        <v>0.03</v>
      </c>
      <c r="D29" s="34">
        <f>+$B$29</f>
        <v>0.03</v>
      </c>
      <c r="E29" s="34">
        <f>+$B$29</f>
        <v>0.03</v>
      </c>
      <c r="F29" s="34">
        <f>+$B$29</f>
        <v>0.03</v>
      </c>
      <c r="G29" s="34">
        <f>+$B$29</f>
        <v>0.03</v>
      </c>
    </row>
    <row r="30" spans="1:7" x14ac:dyDescent="0.2">
      <c r="A30" s="44" t="s">
        <v>53</v>
      </c>
      <c r="B30" s="75">
        <v>8</v>
      </c>
      <c r="C30" s="28">
        <f>+$B30</f>
        <v>8</v>
      </c>
      <c r="D30" s="28">
        <f>+$B30</f>
        <v>8</v>
      </c>
      <c r="E30" s="28">
        <f>+$B30</f>
        <v>8</v>
      </c>
      <c r="F30" s="28">
        <f>+$B30</f>
        <v>8</v>
      </c>
      <c r="G30" s="28">
        <f>+$B30</f>
        <v>8</v>
      </c>
    </row>
    <row r="31" spans="1:7" x14ac:dyDescent="0.2">
      <c r="A31" s="67"/>
      <c r="B31" s="23"/>
      <c r="C31" s="68"/>
      <c r="D31" s="68"/>
      <c r="E31" s="68"/>
      <c r="F31" s="68"/>
      <c r="G31" s="68"/>
    </row>
    <row r="32" spans="1:7" x14ac:dyDescent="0.2">
      <c r="A32" s="17" t="s">
        <v>12</v>
      </c>
      <c r="B32" s="18"/>
      <c r="C32" s="32"/>
      <c r="D32" s="12"/>
      <c r="E32" s="12"/>
      <c r="F32" s="12"/>
      <c r="G32" s="12"/>
    </row>
    <row r="33" spans="1:7" x14ac:dyDescent="0.2">
      <c r="A33" s="43" t="s">
        <v>45</v>
      </c>
      <c r="B33" s="71">
        <v>250000</v>
      </c>
      <c r="C33" s="65">
        <f>+$B$33</f>
        <v>250000</v>
      </c>
      <c r="D33" s="66">
        <f>+$B$33</f>
        <v>250000</v>
      </c>
      <c r="E33" s="66">
        <f>+$B$33</f>
        <v>250000</v>
      </c>
      <c r="F33" s="66">
        <f>+$B$33</f>
        <v>250000</v>
      </c>
      <c r="G33" s="66">
        <f>+$B$33</f>
        <v>250000</v>
      </c>
    </row>
    <row r="34" spans="1:7" x14ac:dyDescent="0.2">
      <c r="A34" s="43" t="s">
        <v>56</v>
      </c>
      <c r="C34" s="57">
        <f>+$B$13/$B$7</f>
        <v>2545.4545454545455</v>
      </c>
      <c r="D34" s="57">
        <f>+$B$13/$B$7</f>
        <v>2545.4545454545455</v>
      </c>
      <c r="E34" s="57">
        <f>+$B$13/$B$7</f>
        <v>2545.4545454545455</v>
      </c>
      <c r="F34" s="57">
        <f>+$B$13/$B$7</f>
        <v>2545.4545454545455</v>
      </c>
      <c r="G34" s="57">
        <f>+$B$13/$B$7</f>
        <v>2545.4545454545455</v>
      </c>
    </row>
    <row r="35" spans="1:7" x14ac:dyDescent="0.2">
      <c r="A35" s="43" t="s">
        <v>57</v>
      </c>
      <c r="B35" s="19"/>
      <c r="C35" s="57">
        <f>+$B$33/$B$7</f>
        <v>4545.454545454545</v>
      </c>
      <c r="D35" s="57">
        <f>+$B$33/$B$7</f>
        <v>4545.454545454545</v>
      </c>
      <c r="E35" s="57">
        <f>+$B$33/$B$7</f>
        <v>4545.454545454545</v>
      </c>
      <c r="F35" s="57">
        <f>+$B$33/$B$7</f>
        <v>4545.454545454545</v>
      </c>
      <c r="G35" s="57">
        <f>+$B$33/$B$7</f>
        <v>4545.454545454545</v>
      </c>
    </row>
    <row r="36" spans="1:7" x14ac:dyDescent="0.2">
      <c r="A36" s="44" t="s">
        <v>58</v>
      </c>
      <c r="B36" s="20"/>
      <c r="C36" s="58">
        <f>+C22/$B$7</f>
        <v>800</v>
      </c>
      <c r="D36" s="58">
        <f>+D22/$B$7</f>
        <v>800</v>
      </c>
      <c r="E36" s="58">
        <f>+E22/$B$7</f>
        <v>800</v>
      </c>
      <c r="F36" s="58">
        <f>+F22/$B$7</f>
        <v>800</v>
      </c>
      <c r="G36" s="58">
        <f>+G22/$B$7</f>
        <v>800</v>
      </c>
    </row>
    <row r="37" spans="1:7" x14ac:dyDescent="0.2">
      <c r="A37" s="51"/>
      <c r="C37" s="6"/>
      <c r="D37" s="6"/>
      <c r="E37" s="6"/>
      <c r="F37" s="6"/>
      <c r="G37" s="6"/>
    </row>
    <row r="38" spans="1:7" x14ac:dyDescent="0.2">
      <c r="A38" s="17" t="s">
        <v>37</v>
      </c>
      <c r="B38" s="18"/>
      <c r="C38" s="32"/>
      <c r="D38" s="12"/>
      <c r="E38" s="12"/>
      <c r="F38" s="12"/>
      <c r="G38" s="12"/>
    </row>
    <row r="39" spans="1:7" x14ac:dyDescent="0.2">
      <c r="A39" s="43" t="s">
        <v>14</v>
      </c>
      <c r="B39" s="19"/>
      <c r="C39" s="33">
        <f>(-C14*C29)/(12/C30)</f>
        <v>0</v>
      </c>
      <c r="D39" s="10">
        <f>(-D14*D29)/(12/D30)</f>
        <v>1400</v>
      </c>
      <c r="E39" s="10">
        <f>(-E14*E29)/(12/E30)</f>
        <v>2100</v>
      </c>
      <c r="F39" s="10">
        <f>(-F14*F29)/(12/F30)</f>
        <v>2520</v>
      </c>
      <c r="G39" s="10">
        <f>(-G14*G29)/(12/G30)</f>
        <v>2800</v>
      </c>
    </row>
    <row r="40" spans="1:7" x14ac:dyDescent="0.2">
      <c r="A40" s="52" t="s">
        <v>40</v>
      </c>
      <c r="B40" s="24"/>
      <c r="C40" s="36">
        <f>+C39/C30</f>
        <v>0</v>
      </c>
      <c r="D40" s="25">
        <f>+D39/D30</f>
        <v>175</v>
      </c>
      <c r="E40" s="25">
        <f>+E39/E30</f>
        <v>262.5</v>
      </c>
      <c r="F40" s="25">
        <f>+F39/F30</f>
        <v>315</v>
      </c>
      <c r="G40" s="25">
        <f>+G39/G30</f>
        <v>350</v>
      </c>
    </row>
    <row r="41" spans="1:7" x14ac:dyDescent="0.2">
      <c r="A41" s="43" t="s">
        <v>15</v>
      </c>
      <c r="B41" s="19"/>
      <c r="C41" s="63">
        <f>SUM(C42:C46)</f>
        <v>1606.6666666666665</v>
      </c>
      <c r="D41" s="64">
        <f>SUM(D42:D46)</f>
        <v>1606.6666666666665</v>
      </c>
      <c r="E41" s="64">
        <f>SUM(E42:E46)</f>
        <v>1606.6666666666665</v>
      </c>
      <c r="F41" s="64">
        <f>SUM(F42:F46)</f>
        <v>1606.6666666666665</v>
      </c>
      <c r="G41" s="64">
        <f>SUM(G42:G46)</f>
        <v>1606.6666666666665</v>
      </c>
    </row>
    <row r="42" spans="1:7" outlineLevel="1" x14ac:dyDescent="0.2">
      <c r="A42" s="47" t="s">
        <v>46</v>
      </c>
      <c r="B42" s="71">
        <v>300</v>
      </c>
      <c r="C42" s="33">
        <f>+($B42*C30)/12</f>
        <v>200</v>
      </c>
      <c r="D42" s="33">
        <f>+($B42*D30)/12</f>
        <v>200</v>
      </c>
      <c r="E42" s="33">
        <f t="shared" ref="E42:G42" si="3">+($B42*E30)/12</f>
        <v>200</v>
      </c>
      <c r="F42" s="33">
        <f t="shared" si="3"/>
        <v>200</v>
      </c>
      <c r="G42" s="33">
        <f t="shared" si="3"/>
        <v>200</v>
      </c>
    </row>
    <row r="43" spans="1:7" outlineLevel="1" x14ac:dyDescent="0.2">
      <c r="A43" s="47" t="s">
        <v>47</v>
      </c>
      <c r="B43" s="71">
        <v>40</v>
      </c>
      <c r="C43" s="33">
        <f>+$B43*C30</f>
        <v>320</v>
      </c>
      <c r="D43" s="10">
        <f>+$B43*D30</f>
        <v>320</v>
      </c>
      <c r="E43" s="10">
        <f>+$B43*E30</f>
        <v>320</v>
      </c>
      <c r="F43" s="10">
        <f>+$B43*F30</f>
        <v>320</v>
      </c>
      <c r="G43" s="10">
        <f>+$B43*G30</f>
        <v>320</v>
      </c>
    </row>
    <row r="44" spans="1:7" outlineLevel="1" x14ac:dyDescent="0.2">
      <c r="A44" s="47" t="s">
        <v>48</v>
      </c>
      <c r="B44" s="71">
        <v>250</v>
      </c>
      <c r="C44" s="33">
        <f>+($B44*C30)/12</f>
        <v>166.66666666666666</v>
      </c>
      <c r="D44" s="10">
        <f>+$B44/(12/D30)</f>
        <v>166.66666666666666</v>
      </c>
      <c r="E44" s="10">
        <f>+$B44/(12/E30)</f>
        <v>166.66666666666666</v>
      </c>
      <c r="F44" s="10">
        <f>+$B44/(12/F30)</f>
        <v>166.66666666666666</v>
      </c>
      <c r="G44" s="10">
        <f>+$B44/(12/G30)</f>
        <v>166.66666666666666</v>
      </c>
    </row>
    <row r="45" spans="1:7" outlineLevel="1" x14ac:dyDescent="0.2">
      <c r="A45" s="47" t="s">
        <v>49</v>
      </c>
      <c r="B45" s="71">
        <v>75</v>
      </c>
      <c r="C45" s="33">
        <f>+$B45*C30</f>
        <v>600</v>
      </c>
      <c r="D45" s="10">
        <f>+$B45*D30</f>
        <v>600</v>
      </c>
      <c r="E45" s="10">
        <f>+$B45*E30</f>
        <v>600</v>
      </c>
      <c r="F45" s="10">
        <f>+$B45*F30</f>
        <v>600</v>
      </c>
      <c r="G45" s="10">
        <f>+$B45*G30</f>
        <v>600</v>
      </c>
    </row>
    <row r="46" spans="1:7" outlineLevel="1" x14ac:dyDescent="0.2">
      <c r="A46" s="47" t="s">
        <v>50</v>
      </c>
      <c r="B46" s="71">
        <v>40</v>
      </c>
      <c r="C46" s="33">
        <f>+$B46*C30</f>
        <v>320</v>
      </c>
      <c r="D46" s="10">
        <f>+$B46*D30</f>
        <v>320</v>
      </c>
      <c r="E46" s="10">
        <f>+$B46*E30</f>
        <v>320</v>
      </c>
      <c r="F46" s="10">
        <f>+$B46*F30</f>
        <v>320</v>
      </c>
      <c r="G46" s="10">
        <f>+$B46*G30</f>
        <v>320</v>
      </c>
    </row>
    <row r="47" spans="1:7" x14ac:dyDescent="0.2">
      <c r="A47" s="46" t="s">
        <v>0</v>
      </c>
      <c r="B47" s="23"/>
      <c r="C47" s="37">
        <f>+C41+C39</f>
        <v>1606.6666666666665</v>
      </c>
      <c r="D47" s="13">
        <f>+D41+D39</f>
        <v>3006.6666666666665</v>
      </c>
      <c r="E47" s="13">
        <f>+E41+E39</f>
        <v>3706.6666666666665</v>
      </c>
      <c r="F47" s="13">
        <f>+F41+F39</f>
        <v>4126.6666666666661</v>
      </c>
      <c r="G47" s="13">
        <f>+G41+G39</f>
        <v>4406.6666666666661</v>
      </c>
    </row>
    <row r="48" spans="1:7" x14ac:dyDescent="0.2">
      <c r="A48" s="53" t="s">
        <v>41</v>
      </c>
      <c r="B48" s="26"/>
      <c r="C48" s="38">
        <f>+C47/C30</f>
        <v>200.83333333333331</v>
      </c>
      <c r="D48" s="27">
        <f>+D47/D30</f>
        <v>375.83333333333331</v>
      </c>
      <c r="E48" s="27">
        <f>+E47/E30</f>
        <v>463.33333333333331</v>
      </c>
      <c r="F48" s="27">
        <f>+F47/F30</f>
        <v>515.83333333333326</v>
      </c>
      <c r="G48" s="27">
        <f>+G47/G30</f>
        <v>550.83333333333326</v>
      </c>
    </row>
    <row r="49" spans="1:7" x14ac:dyDescent="0.2">
      <c r="A49" s="50"/>
      <c r="B49" s="2"/>
      <c r="C49" s="7"/>
      <c r="D49" s="7"/>
      <c r="E49" s="7"/>
      <c r="F49" s="7"/>
      <c r="G49" s="7"/>
    </row>
    <row r="50" spans="1:7" x14ac:dyDescent="0.2">
      <c r="A50" s="17" t="s">
        <v>16</v>
      </c>
      <c r="B50" s="18"/>
      <c r="C50" s="32"/>
      <c r="D50" s="12"/>
      <c r="E50" s="12"/>
      <c r="F50" s="12"/>
      <c r="G50" s="12"/>
    </row>
    <row r="51" spans="1:7" x14ac:dyDescent="0.2">
      <c r="A51" s="43" t="s">
        <v>13</v>
      </c>
      <c r="B51" s="19"/>
      <c r="C51" s="65">
        <f>+$B$33</f>
        <v>250000</v>
      </c>
      <c r="D51" s="66">
        <f>+$B$33</f>
        <v>250000</v>
      </c>
      <c r="E51" s="66">
        <f>+$B$33</f>
        <v>250000</v>
      </c>
      <c r="F51" s="66">
        <f>+$B$33</f>
        <v>250000</v>
      </c>
      <c r="G51" s="66">
        <f>+$B$33</f>
        <v>250000</v>
      </c>
    </row>
    <row r="52" spans="1:7" x14ac:dyDescent="0.2">
      <c r="A52" s="43" t="s">
        <v>34</v>
      </c>
      <c r="B52" s="19"/>
      <c r="C52" s="33">
        <f>SUM(C53:C56)</f>
        <v>-8500</v>
      </c>
      <c r="D52" s="10">
        <f>SUM(D53:D56)</f>
        <v>-8500</v>
      </c>
      <c r="E52" s="10">
        <f>SUM(E53:E56)</f>
        <v>-8500</v>
      </c>
      <c r="F52" s="10">
        <f>SUM(F53:F56)</f>
        <v>-8500</v>
      </c>
      <c r="G52" s="10">
        <f>SUM(G53:G56)</f>
        <v>-8500</v>
      </c>
    </row>
    <row r="53" spans="1:7" outlineLevel="1" x14ac:dyDescent="0.2">
      <c r="A53" s="54" t="s">
        <v>35</v>
      </c>
      <c r="B53" s="74">
        <v>0.03</v>
      </c>
      <c r="C53" s="33">
        <f>-$B53*C33</f>
        <v>-7500</v>
      </c>
      <c r="D53" s="10">
        <f>-$B53*D33</f>
        <v>-7500</v>
      </c>
      <c r="E53" s="10">
        <f>-$B53*E33</f>
        <v>-7500</v>
      </c>
      <c r="F53" s="10">
        <f>-$B53*F33</f>
        <v>-7500</v>
      </c>
      <c r="G53" s="10">
        <f>-$B53*G33</f>
        <v>-7500</v>
      </c>
    </row>
    <row r="54" spans="1:7" outlineLevel="1" x14ac:dyDescent="0.2">
      <c r="A54" s="55" t="s">
        <v>36</v>
      </c>
      <c r="B54" s="71">
        <v>500</v>
      </c>
      <c r="C54" s="33">
        <f t="shared" ref="C54:G56" si="4">-$B54</f>
        <v>-500</v>
      </c>
      <c r="D54" s="10">
        <f t="shared" si="4"/>
        <v>-500</v>
      </c>
      <c r="E54" s="10">
        <f t="shared" si="4"/>
        <v>-500</v>
      </c>
      <c r="F54" s="10">
        <f t="shared" si="4"/>
        <v>-500</v>
      </c>
      <c r="G54" s="10">
        <f t="shared" si="4"/>
        <v>-500</v>
      </c>
    </row>
    <row r="55" spans="1:7" outlineLevel="1" x14ac:dyDescent="0.2">
      <c r="A55" s="55" t="s">
        <v>29</v>
      </c>
      <c r="B55" s="71">
        <v>0</v>
      </c>
      <c r="C55" s="33">
        <f t="shared" si="4"/>
        <v>0</v>
      </c>
      <c r="D55" s="10">
        <f t="shared" si="4"/>
        <v>0</v>
      </c>
      <c r="E55" s="10">
        <f t="shared" si="4"/>
        <v>0</v>
      </c>
      <c r="F55" s="10">
        <f t="shared" si="4"/>
        <v>0</v>
      </c>
      <c r="G55" s="10">
        <f t="shared" si="4"/>
        <v>0</v>
      </c>
    </row>
    <row r="56" spans="1:7" outlineLevel="1" x14ac:dyDescent="0.2">
      <c r="A56" s="55" t="s">
        <v>31</v>
      </c>
      <c r="B56" s="71">
        <v>500</v>
      </c>
      <c r="C56" s="33">
        <f t="shared" si="4"/>
        <v>-500</v>
      </c>
      <c r="D56" s="10">
        <f t="shared" si="4"/>
        <v>-500</v>
      </c>
      <c r="E56" s="10">
        <f t="shared" si="4"/>
        <v>-500</v>
      </c>
      <c r="F56" s="10">
        <f t="shared" si="4"/>
        <v>-500</v>
      </c>
      <c r="G56" s="10">
        <f t="shared" si="4"/>
        <v>-500</v>
      </c>
    </row>
    <row r="57" spans="1:7" x14ac:dyDescent="0.2">
      <c r="A57" s="46" t="s">
        <v>17</v>
      </c>
      <c r="B57" s="21"/>
      <c r="C57" s="35">
        <f>+C52+C51</f>
        <v>241500</v>
      </c>
      <c r="D57" s="11">
        <f>+D52+D51</f>
        <v>241500</v>
      </c>
      <c r="E57" s="11">
        <f>+E52+E51</f>
        <v>241500</v>
      </c>
      <c r="F57" s="11">
        <f>+F52+F51</f>
        <v>241500</v>
      </c>
      <c r="G57" s="11">
        <f>+G52+G51</f>
        <v>241500</v>
      </c>
    </row>
    <row r="58" spans="1:7" x14ac:dyDescent="0.2">
      <c r="A58" s="43" t="s">
        <v>18</v>
      </c>
      <c r="B58" s="19"/>
      <c r="C58" s="33">
        <f>+C14</f>
        <v>0</v>
      </c>
      <c r="D58" s="10">
        <f>+D14</f>
        <v>-70000</v>
      </c>
      <c r="E58" s="10">
        <f>+E14</f>
        <v>-105000</v>
      </c>
      <c r="F58" s="10">
        <f>+F14</f>
        <v>-126000</v>
      </c>
      <c r="G58" s="10">
        <f>+G14</f>
        <v>-140000</v>
      </c>
    </row>
    <row r="59" spans="1:7" x14ac:dyDescent="0.2">
      <c r="A59" s="43" t="s">
        <v>19</v>
      </c>
      <c r="B59" s="19"/>
      <c r="C59" s="33">
        <f>-C47</f>
        <v>-1606.6666666666665</v>
      </c>
      <c r="D59" s="10">
        <f>-D47</f>
        <v>-3006.6666666666665</v>
      </c>
      <c r="E59" s="10">
        <f>-E47</f>
        <v>-3706.6666666666665</v>
      </c>
      <c r="F59" s="10">
        <f>-F47</f>
        <v>-4126.6666666666661</v>
      </c>
      <c r="G59" s="10">
        <f>-G47</f>
        <v>-4406.6666666666661</v>
      </c>
    </row>
    <row r="60" spans="1:7" x14ac:dyDescent="0.2">
      <c r="A60" s="43" t="s">
        <v>20</v>
      </c>
      <c r="B60" s="19"/>
      <c r="C60" s="33">
        <f>-C24</f>
        <v>-198900</v>
      </c>
      <c r="D60" s="10">
        <f>-D24</f>
        <v>-128900</v>
      </c>
      <c r="E60" s="10">
        <f>-E24</f>
        <v>-93900</v>
      </c>
      <c r="F60" s="10">
        <f>-F24</f>
        <v>-72900</v>
      </c>
      <c r="G60" s="10">
        <f>-G24</f>
        <v>-58900</v>
      </c>
    </row>
    <row r="61" spans="1:7" x14ac:dyDescent="0.2">
      <c r="A61" s="46" t="s">
        <v>21</v>
      </c>
      <c r="B61" s="23"/>
      <c r="C61" s="61">
        <f>+C57+C58+C59+C60</f>
        <v>40993.333333333343</v>
      </c>
      <c r="D61" s="62">
        <f>+D57+D58+D59+D60</f>
        <v>39593.333333333343</v>
      </c>
      <c r="E61" s="62">
        <f>+E57+E58+E59+E60</f>
        <v>38893.333333333343</v>
      </c>
      <c r="F61" s="62">
        <f>+F57+F58+F59+F60</f>
        <v>38473.333333333328</v>
      </c>
      <c r="G61" s="62">
        <f>+G57+G58+G59+G60</f>
        <v>38193.333333333328</v>
      </c>
    </row>
    <row r="62" spans="1:7" x14ac:dyDescent="0.2">
      <c r="A62" s="56" t="s">
        <v>38</v>
      </c>
      <c r="B62" s="74">
        <v>0.25</v>
      </c>
      <c r="C62" s="65">
        <f>-$B62*C61</f>
        <v>-10248.333333333336</v>
      </c>
      <c r="D62" s="66">
        <f>-$B62*D61</f>
        <v>-9898.3333333333358</v>
      </c>
      <c r="E62" s="66">
        <f>-$B62*E61</f>
        <v>-9723.3333333333358</v>
      </c>
      <c r="F62" s="66">
        <f>-$B62*F61</f>
        <v>-9618.3333333333321</v>
      </c>
      <c r="G62" s="66">
        <f>-$B62*G61</f>
        <v>-9548.3333333333321</v>
      </c>
    </row>
    <row r="63" spans="1:7" x14ac:dyDescent="0.2">
      <c r="A63" s="49" t="s">
        <v>22</v>
      </c>
      <c r="B63" s="22"/>
      <c r="C63" s="59">
        <f>+C61+C62</f>
        <v>30745.000000000007</v>
      </c>
      <c r="D63" s="60">
        <f>+D61+D62</f>
        <v>29695.000000000007</v>
      </c>
      <c r="E63" s="60">
        <f>+E61+E62</f>
        <v>29170.000000000007</v>
      </c>
      <c r="F63" s="60">
        <f>+F61+F62</f>
        <v>28854.999999999996</v>
      </c>
      <c r="G63" s="60">
        <f>+G61+G62</f>
        <v>28644.999999999996</v>
      </c>
    </row>
    <row r="64" spans="1:7" x14ac:dyDescent="0.2">
      <c r="A64" s="51"/>
      <c r="C64" s="6"/>
      <c r="D64" s="6"/>
      <c r="E64" s="6"/>
      <c r="F64" s="6"/>
      <c r="G64" s="6"/>
    </row>
    <row r="65" spans="1:7" x14ac:dyDescent="0.2">
      <c r="A65" s="17" t="s">
        <v>23</v>
      </c>
      <c r="B65" s="18"/>
      <c r="C65" s="39"/>
      <c r="D65" s="14"/>
      <c r="E65" s="14"/>
      <c r="F65" s="14"/>
      <c r="G65" s="14"/>
    </row>
    <row r="66" spans="1:7" x14ac:dyDescent="0.2">
      <c r="A66" s="43" t="s">
        <v>44</v>
      </c>
      <c r="B66" s="19"/>
      <c r="C66" s="40">
        <f>+C61/(C24+C47)</f>
        <v>0.20444872988429319</v>
      </c>
      <c r="D66" s="15">
        <f>+D61/(D24+D47)</f>
        <v>0.30016173051652695</v>
      </c>
      <c r="E66" s="15">
        <f>+E61/(E24+E47)</f>
        <v>0.3984700498599823</v>
      </c>
      <c r="F66" s="15">
        <f>+F61/(F24+F47)</f>
        <v>0.49948069932490902</v>
      </c>
      <c r="G66" s="15">
        <f>+G61/(G24+G47)</f>
        <v>0.60330665543386686</v>
      </c>
    </row>
    <row r="67" spans="1:7" x14ac:dyDescent="0.2">
      <c r="A67" s="44" t="s">
        <v>24</v>
      </c>
      <c r="B67" s="20"/>
      <c r="C67" s="41">
        <f>+(C66*12)/C30</f>
        <v>0.30667309482643978</v>
      </c>
      <c r="D67" s="16">
        <f>+(D66*12)/D30</f>
        <v>0.45024259577479042</v>
      </c>
      <c r="E67" s="16">
        <f>+(E66*12)/E30</f>
        <v>0.59770507478997348</v>
      </c>
      <c r="F67" s="16">
        <f>+(F66*12)/F30</f>
        <v>0.74922104898736352</v>
      </c>
      <c r="G67" s="16">
        <f>+(G66*12)/G30</f>
        <v>0.90495998315080028</v>
      </c>
    </row>
    <row r="69" spans="1:7" x14ac:dyDescent="0.2">
      <c r="A69" s="4"/>
      <c r="B69" s="4"/>
    </row>
    <row r="70" spans="1:7" ht="24" x14ac:dyDescent="0.2">
      <c r="A70" s="87" t="s">
        <v>61</v>
      </c>
      <c r="B70" s="88"/>
      <c r="C70" s="88"/>
      <c r="D70" s="88"/>
    </row>
    <row r="72" spans="1:7" ht="19" x14ac:dyDescent="0.25">
      <c r="A72" s="76" t="s">
        <v>62</v>
      </c>
      <c r="B72" s="77"/>
      <c r="C72" s="77"/>
      <c r="D72" s="78"/>
    </row>
    <row r="73" spans="1:7" ht="19" x14ac:dyDescent="0.25">
      <c r="A73" s="79" t="s">
        <v>63</v>
      </c>
      <c r="B73" s="80"/>
      <c r="C73" s="80"/>
      <c r="D73" s="81"/>
    </row>
    <row r="74" spans="1:7" ht="19" x14ac:dyDescent="0.25">
      <c r="A74" s="79"/>
      <c r="B74" s="80"/>
      <c r="C74" s="80"/>
      <c r="D74" s="81"/>
    </row>
    <row r="75" spans="1:7" ht="19" x14ac:dyDescent="0.25">
      <c r="A75" s="79" t="s">
        <v>64</v>
      </c>
      <c r="B75" s="80"/>
      <c r="C75" s="80"/>
      <c r="D75" s="81"/>
    </row>
    <row r="76" spans="1:7" ht="19" x14ac:dyDescent="0.25">
      <c r="A76" s="79" t="s">
        <v>65</v>
      </c>
      <c r="B76" s="80"/>
      <c r="C76" s="80"/>
      <c r="D76" s="81"/>
    </row>
    <row r="77" spans="1:7" ht="19" x14ac:dyDescent="0.25">
      <c r="A77" s="79" t="s">
        <v>66</v>
      </c>
      <c r="B77" s="80"/>
      <c r="C77" s="80"/>
      <c r="D77" s="81"/>
    </row>
    <row r="78" spans="1:7" ht="19" x14ac:dyDescent="0.25">
      <c r="A78" s="79"/>
      <c r="B78" s="80"/>
      <c r="C78" s="80"/>
      <c r="D78" s="81"/>
    </row>
    <row r="79" spans="1:7" ht="19" x14ac:dyDescent="0.25">
      <c r="A79" s="79" t="s">
        <v>69</v>
      </c>
      <c r="B79" s="80"/>
      <c r="C79" s="80"/>
      <c r="D79" s="81"/>
    </row>
    <row r="80" spans="1:7" ht="19" x14ac:dyDescent="0.25">
      <c r="A80" s="82"/>
      <c r="B80" s="83"/>
      <c r="C80" s="83"/>
      <c r="D80" s="84"/>
    </row>
    <row r="85" spans="1:2" x14ac:dyDescent="0.2">
      <c r="A85" s="1"/>
      <c r="B85" s="1"/>
    </row>
    <row r="86" spans="1:2" x14ac:dyDescent="0.2">
      <c r="A86" s="5"/>
      <c r="B86" s="5"/>
    </row>
    <row r="88" spans="1:2" x14ac:dyDescent="0.2">
      <c r="A88" s="1"/>
      <c r="B88" s="1"/>
    </row>
    <row r="91" spans="1:2" x14ac:dyDescent="0.2">
      <c r="A91" s="2"/>
      <c r="B91" s="2"/>
    </row>
    <row r="92" spans="1:2" x14ac:dyDescent="0.2">
      <c r="A92" s="1"/>
      <c r="B92" s="1"/>
    </row>
    <row r="99" spans="1:2" x14ac:dyDescent="0.2">
      <c r="A99" s="1"/>
      <c r="B99" s="1"/>
    </row>
    <row r="100" spans="1:2" x14ac:dyDescent="0.2">
      <c r="A100" s="5"/>
      <c r="B100" s="5"/>
    </row>
    <row r="101" spans="1:2" x14ac:dyDescent="0.2">
      <c r="A101" s="5"/>
      <c r="B101" s="5"/>
    </row>
    <row r="102" spans="1:2" x14ac:dyDescent="0.2">
      <c r="A102" s="5"/>
      <c r="B102" s="5"/>
    </row>
    <row r="103" spans="1:2" x14ac:dyDescent="0.2">
      <c r="A103" s="1"/>
      <c r="B103" s="1"/>
    </row>
    <row r="107" spans="1:2" x14ac:dyDescent="0.2">
      <c r="A107" s="2"/>
      <c r="B107" s="2"/>
    </row>
    <row r="108" spans="1:2" x14ac:dyDescent="0.2">
      <c r="A108" s="1"/>
      <c r="B108" s="1"/>
    </row>
    <row r="111" spans="1:2" x14ac:dyDescent="0.2">
      <c r="A111" s="1"/>
      <c r="B111" s="1"/>
    </row>
    <row r="115" spans="1:2" x14ac:dyDescent="0.2">
      <c r="A115" s="2"/>
      <c r="B115" s="2"/>
    </row>
    <row r="117" spans="1:2" x14ac:dyDescent="0.2">
      <c r="A117" s="1"/>
      <c r="B117" s="1"/>
    </row>
  </sheetData>
  <sheetProtection algorithmName="SHA-512" hashValue="YJhNelg09zmXIt4/qswf6eI++ZJxvYmgcCqYoQ1Ubd5CZ3vEUlSfQezfGPUDn4A5MXy66aIq3IxCfbgS7E9MLw==" saltValue="136A3j/8CN77JTaChBZZiw==" spinCount="100000" sheet="1" objects="1" scenarios="1"/>
  <mergeCells count="2">
    <mergeCell ref="D3:G3"/>
    <mergeCell ref="A70:D70"/>
  </mergeCells>
  <pageMargins left="0.7" right="0.7" top="0.75" bottom="0.75" header="0.3" footer="0.3"/>
  <pageSetup paperSize="9" scale="60" orientation="portrait" horizontalDpi="0" verticalDpi="0" copies="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Analisis Inversion Flip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unsain</dc:creator>
  <cp:lastModifiedBy>iñaki unsain</cp:lastModifiedBy>
  <cp:lastPrinted>2022-01-05T09:10:35Z</cp:lastPrinted>
  <dcterms:created xsi:type="dcterms:W3CDTF">2022-01-03T18:37:04Z</dcterms:created>
  <dcterms:modified xsi:type="dcterms:W3CDTF">2022-04-06T15:27:48Z</dcterms:modified>
</cp:coreProperties>
</file>